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Agendas Enclosures-Uploads Recommendations Reports\Board Meetings - eff with the 11-6-13 Meeting\2018\April 11 - Laramie - CompPol LegalSvcs ACCSPN Banks\"/>
    </mc:Choice>
  </mc:AlternateContent>
  <bookViews>
    <workbookView xWindow="240" yWindow="45" windowWidth="21075" windowHeight="10035" activeTab="1"/>
  </bookViews>
  <sheets>
    <sheet name="March 2018 Fund 10 Summary" sheetId="1" r:id="rId1"/>
    <sheet name="March 2018 Aux Summary" sheetId="2" r:id="rId2"/>
  </sheets>
  <definedNames>
    <definedName name="_xlnm.Print_Area" localSheetId="1">'March 2018 Aux Summary'!$A$1:$L$53</definedName>
    <definedName name="_xlnm.Print_Area" localSheetId="0">'March 2018 Fund 10 Summary'!$A$1:$L$55</definedName>
  </definedNames>
  <calcPr calcId="162913"/>
</workbook>
</file>

<file path=xl/calcChain.xml><?xml version="1.0" encoding="utf-8"?>
<calcChain xmlns="http://schemas.openxmlformats.org/spreadsheetml/2006/main">
  <c r="L9" i="2" l="1"/>
  <c r="L52" i="2"/>
  <c r="L50" i="2"/>
  <c r="L47" i="2"/>
  <c r="L31" i="2"/>
  <c r="L15" i="2"/>
  <c r="L20" i="2" s="1"/>
  <c r="L62" i="2" s="1"/>
  <c r="L9" i="1" l="1"/>
  <c r="L47" i="1"/>
  <c r="L49" i="1" s="1"/>
  <c r="L40" i="1"/>
  <c r="L34" i="1"/>
  <c r="L16" i="1"/>
  <c r="L22" i="1" s="1"/>
  <c r="K22" i="1"/>
  <c r="L20" i="1" l="1"/>
  <c r="L54" i="1"/>
  <c r="K47" i="1"/>
  <c r="L63" i="1" l="1"/>
  <c r="K9" i="1"/>
  <c r="K34" i="1" l="1"/>
  <c r="K54" i="1"/>
  <c r="K40" i="1"/>
  <c r="K16" i="1"/>
  <c r="K20" i="1"/>
  <c r="K49" i="1" l="1"/>
  <c r="K9" i="2"/>
  <c r="K63" i="1" l="1"/>
  <c r="K47" i="2"/>
  <c r="K50" i="2" s="1"/>
  <c r="K31" i="2"/>
  <c r="K15" i="2"/>
  <c r="K20" i="2" s="1"/>
  <c r="K52" i="2" l="1"/>
  <c r="K62" i="2" s="1"/>
  <c r="J9" i="2"/>
  <c r="J31" i="2"/>
  <c r="J47" i="2"/>
  <c r="J50" i="2" s="1"/>
  <c r="J15" i="2"/>
  <c r="J20" i="2" s="1"/>
  <c r="J62" i="2" s="1"/>
  <c r="J52" i="2" l="1"/>
  <c r="J9" i="1" l="1"/>
  <c r="J40" i="1" l="1"/>
  <c r="J34" i="1"/>
  <c r="J16" i="1"/>
  <c r="J20" i="1"/>
  <c r="J47" i="1"/>
  <c r="J54" i="1" s="1"/>
  <c r="J22" i="1" l="1"/>
  <c r="J63" i="1" s="1"/>
  <c r="J49" i="1"/>
  <c r="I47" i="1"/>
  <c r="I9" i="1"/>
  <c r="I9" i="2"/>
  <c r="I54" i="1" l="1"/>
  <c r="I40" i="1"/>
  <c r="I34" i="1"/>
  <c r="I20" i="1"/>
  <c r="I16" i="1"/>
  <c r="I22" i="1" s="1"/>
  <c r="I15" i="2"/>
  <c r="I20" i="2" s="1"/>
  <c r="I50" i="2"/>
  <c r="I47" i="2"/>
  <c r="I31" i="2"/>
  <c r="I49" i="1" l="1"/>
  <c r="I63" i="1" s="1"/>
  <c r="I52" i="2"/>
  <c r="H9" i="1"/>
  <c r="H49" i="1"/>
  <c r="G49" i="1"/>
  <c r="H9" i="2" l="1"/>
  <c r="H47" i="2" l="1"/>
  <c r="H50" i="2" s="1"/>
  <c r="H31" i="2"/>
  <c r="H15" i="2"/>
  <c r="H20" i="2" s="1"/>
  <c r="H52" i="2" l="1"/>
  <c r="H47" i="1" l="1"/>
  <c r="H54" i="1" s="1"/>
  <c r="H40" i="1"/>
  <c r="H34" i="1"/>
  <c r="H20" i="1"/>
  <c r="H16" i="1"/>
  <c r="H22" i="1" l="1"/>
  <c r="H63" i="1" s="1"/>
  <c r="G9" i="2" l="1"/>
  <c r="F9" i="2"/>
  <c r="E9" i="2"/>
  <c r="D9" i="2"/>
  <c r="G31" i="2"/>
  <c r="G47" i="2" l="1"/>
  <c r="G50" i="2" s="1"/>
  <c r="G15" i="2"/>
  <c r="G20" i="2" s="1"/>
  <c r="F47" i="2"/>
  <c r="F50" i="2" s="1"/>
  <c r="F31" i="2"/>
  <c r="F15" i="2"/>
  <c r="F20" i="2" s="1"/>
  <c r="G9" i="1"/>
  <c r="F9" i="1"/>
  <c r="E9" i="1"/>
  <c r="D9" i="1"/>
  <c r="G52" i="2" l="1"/>
  <c r="F52" i="2"/>
  <c r="G47" i="1" l="1"/>
  <c r="G54" i="1" s="1"/>
  <c r="F47" i="1"/>
  <c r="G40" i="1"/>
  <c r="F40" i="1"/>
  <c r="G34" i="1"/>
  <c r="F34" i="1"/>
  <c r="G16" i="1"/>
  <c r="F16" i="1"/>
  <c r="F22" i="1" s="1"/>
  <c r="G20" i="1"/>
  <c r="F20" i="1"/>
  <c r="F49" i="1" l="1"/>
  <c r="F54" i="1"/>
  <c r="G22" i="1"/>
  <c r="E47" i="2" l="1"/>
  <c r="E50" i="2" s="1"/>
  <c r="D47" i="2"/>
  <c r="D50" i="2" s="1"/>
  <c r="E31" i="2"/>
  <c r="D31" i="2"/>
  <c r="E15" i="2"/>
  <c r="E20" i="2" s="1"/>
  <c r="D15" i="2"/>
  <c r="D20" i="2" s="1"/>
  <c r="D52" i="2" l="1"/>
  <c r="E52" i="2"/>
  <c r="D34" i="1"/>
  <c r="E47" i="1"/>
  <c r="D47" i="1"/>
  <c r="E40" i="1"/>
  <c r="D40" i="1"/>
  <c r="E34" i="1"/>
  <c r="E20" i="1"/>
  <c r="E16" i="1"/>
  <c r="D20" i="1"/>
  <c r="D16" i="1"/>
  <c r="D22" i="1" s="1"/>
  <c r="E54" i="1" l="1"/>
  <c r="E49" i="1"/>
  <c r="D54" i="1"/>
  <c r="D49" i="1"/>
  <c r="E22" i="1"/>
</calcChain>
</file>

<file path=xl/sharedStrings.xml><?xml version="1.0" encoding="utf-8"?>
<sst xmlns="http://schemas.openxmlformats.org/spreadsheetml/2006/main" count="80" uniqueCount="56">
  <si>
    <t>Laramie County Community College</t>
  </si>
  <si>
    <t>Assets</t>
  </si>
  <si>
    <t xml:space="preserve">   Current Assets</t>
  </si>
  <si>
    <t>Cash and Cash Equivalents</t>
  </si>
  <si>
    <t xml:space="preserve">AR- Student </t>
  </si>
  <si>
    <t xml:space="preserve">AR- Federal &amp; State </t>
  </si>
  <si>
    <t>Property Tax Receivable</t>
  </si>
  <si>
    <t>Pre-paid Contracts</t>
  </si>
  <si>
    <t xml:space="preserve">   Total Current</t>
  </si>
  <si>
    <t xml:space="preserve">   Non- Current Assets</t>
  </si>
  <si>
    <t>Investments</t>
  </si>
  <si>
    <t xml:space="preserve">   Total Non-Current</t>
  </si>
  <si>
    <t>Total Assets</t>
  </si>
  <si>
    <t>Liabilities</t>
  </si>
  <si>
    <t xml:space="preserve">   Current Liabilities</t>
  </si>
  <si>
    <t>Accounts Payable</t>
  </si>
  <si>
    <t>AP: Payroll Taxes</t>
  </si>
  <si>
    <t>AP Miscellaneous</t>
  </si>
  <si>
    <t>Deferred Revenue-Property Taxes</t>
  </si>
  <si>
    <t>Encumbered Salaries and Vacation</t>
  </si>
  <si>
    <t>Reserve- TOP &amp; Unemployment</t>
  </si>
  <si>
    <t>Net Assets</t>
  </si>
  <si>
    <t>Beginning Balance</t>
  </si>
  <si>
    <t>(Revenues) in excess of Expenditures</t>
  </si>
  <si>
    <t>Ending Net Assets</t>
  </si>
  <si>
    <t>Total Liabilities &amp; Net Assets</t>
  </si>
  <si>
    <t>Carryover per revenue schedule</t>
  </si>
  <si>
    <t>Ending Fund Balance per Budget Statement</t>
  </si>
  <si>
    <t>Accounts Receivable</t>
  </si>
  <si>
    <t xml:space="preserve">   Bookstore</t>
  </si>
  <si>
    <t xml:space="preserve">   Child Care</t>
  </si>
  <si>
    <t xml:space="preserve">   Residence Hall</t>
  </si>
  <si>
    <t xml:space="preserve">   Other</t>
  </si>
  <si>
    <t xml:space="preserve">      Total Current Assets</t>
  </si>
  <si>
    <t xml:space="preserve">   Deferred Revenue- Res Hall</t>
  </si>
  <si>
    <t xml:space="preserve">   Child Care Deposit</t>
  </si>
  <si>
    <t xml:space="preserve">     Total Current Liabilities</t>
  </si>
  <si>
    <t xml:space="preserve">   General Aux</t>
  </si>
  <si>
    <t xml:space="preserve">   Site Copiers</t>
  </si>
  <si>
    <t xml:space="preserve">   Summer Housing</t>
  </si>
  <si>
    <t xml:space="preserve">   Food Service </t>
  </si>
  <si>
    <t xml:space="preserve">   Dental Hygiene Services</t>
  </si>
  <si>
    <t xml:space="preserve">   Athletic Camps</t>
  </si>
  <si>
    <t xml:space="preserve">   Facilities Rental</t>
  </si>
  <si>
    <t xml:space="preserve">     Total Beginning Balance</t>
  </si>
  <si>
    <t xml:space="preserve">Other </t>
  </si>
  <si>
    <t>AR- Agency</t>
  </si>
  <si>
    <t xml:space="preserve">   WCBEA</t>
  </si>
  <si>
    <t>Deferred Revenue-2018 Tuition</t>
  </si>
  <si>
    <t xml:space="preserve">   Non- Current Liabilities</t>
  </si>
  <si>
    <t>July 2017</t>
  </si>
  <si>
    <t>Aug 2017</t>
  </si>
  <si>
    <t xml:space="preserve">   Building Maintenance</t>
  </si>
  <si>
    <t xml:space="preserve">   Rodeo Livestock</t>
  </si>
  <si>
    <r>
      <t>Balance Sheet -</t>
    </r>
    <r>
      <rPr>
        <b/>
        <sz val="11"/>
        <color rgb="FFFF0000"/>
        <rFont val="Calibri"/>
        <family val="2"/>
        <scheme val="minor"/>
      </rPr>
      <t xml:space="preserve"> Current Fund</t>
    </r>
  </si>
  <si>
    <r>
      <t xml:space="preserve">Balance Sheet - </t>
    </r>
    <r>
      <rPr>
        <b/>
        <sz val="11"/>
        <color rgb="FF00B0F0"/>
        <rFont val="Calibri"/>
        <family val="2"/>
        <scheme val="minor"/>
      </rPr>
      <t>Auxiliary Funds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</si>
</sst>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2" fillId="0" borderId="0" xfId="0" quotePrefix="1" applyNumberFormat="1" applyFont="1" applyAlignment="1">
      <alignment horizontal="center"/>
    </xf>
    <xf numFmtId="0" fontId="1" fillId="0" borderId="0" xfId="0" applyFont="1"/>
    <xf numFmtId="49" fontId="0" fillId="0" borderId="0" xfId="0" applyNumberFormat="1"/>
    <xf numFmtId="39" fontId="0" fillId="0" borderId="0" xfId="0" applyNumberFormat="1"/>
    <xf numFmtId="39" fontId="0" fillId="0" borderId="0" xfId="0" applyNumberFormat="1" applyBorder="1"/>
    <xf numFmtId="39" fontId="0" fillId="0" borderId="1" xfId="0" applyNumberFormat="1" applyBorder="1"/>
    <xf numFmtId="0" fontId="0" fillId="0" borderId="2" xfId="0" applyBorder="1"/>
    <xf numFmtId="39" fontId="0" fillId="0" borderId="2" xfId="0" applyNumberFormat="1" applyBorder="1"/>
    <xf numFmtId="0" fontId="0" fillId="0" borderId="0" xfId="0" quotePrefix="1" applyAlignment="1">
      <alignment horizontal="center"/>
    </xf>
    <xf numFmtId="39" fontId="0" fillId="0" borderId="0" xfId="0" quotePrefix="1" applyNumberFormat="1"/>
    <xf numFmtId="0" fontId="0" fillId="0" borderId="3" xfId="0" applyBorder="1"/>
    <xf numFmtId="39" fontId="0" fillId="0" borderId="1" xfId="0" applyNumberFormat="1" applyFill="1" applyBorder="1"/>
    <xf numFmtId="39" fontId="0" fillId="2" borderId="0" xfId="0" applyNumberFormat="1" applyFill="1"/>
    <xf numFmtId="39" fontId="0" fillId="2" borderId="1" xfId="0" applyNumberFormat="1" applyFill="1" applyBorder="1"/>
    <xf numFmtId="0" fontId="1" fillId="0" borderId="0" xfId="0" applyFont="1" applyAlignment="1">
      <alignment horizontal="center"/>
    </xf>
    <xf numFmtId="15" fontId="1" fillId="0" borderId="0" xfId="0" quotePrefix="1" applyNumberFormat="1" applyFont="1" applyAlignment="1">
      <alignment horizontal="center"/>
    </xf>
    <xf numFmtId="15" fontId="3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Normal="100" workbookViewId="0">
      <selection activeCell="A2" sqref="A2:D2"/>
    </sheetView>
  </sheetViews>
  <sheetFormatPr defaultRowHeight="15" x14ac:dyDescent="0.25"/>
  <cols>
    <col min="1" max="1" width="7.5703125" customWidth="1"/>
    <col min="2" max="2" width="28.7109375" customWidth="1"/>
    <col min="3" max="3" width="11" customWidth="1"/>
    <col min="4" max="6" width="16.5703125" bestFit="1" customWidth="1"/>
    <col min="7" max="11" width="16.140625" bestFit="1" customWidth="1"/>
    <col min="12" max="12" width="16.5703125" bestFit="1" customWidth="1"/>
    <col min="13" max="15" width="16.140625" bestFit="1" customWidth="1"/>
    <col min="17" max="17" width="11.5703125" bestFit="1" customWidth="1"/>
  </cols>
  <sheetData>
    <row r="1" spans="1:15" x14ac:dyDescent="0.25">
      <c r="A1" s="15" t="s">
        <v>0</v>
      </c>
      <c r="B1" s="15"/>
      <c r="C1" s="15"/>
      <c r="D1" s="15"/>
    </row>
    <row r="2" spans="1:15" x14ac:dyDescent="0.25">
      <c r="A2" s="15" t="s">
        <v>54</v>
      </c>
      <c r="B2" s="15"/>
      <c r="C2" s="15"/>
      <c r="D2" s="15"/>
    </row>
    <row r="3" spans="1:15" x14ac:dyDescent="0.25">
      <c r="A3" s="16">
        <v>43190</v>
      </c>
      <c r="B3" s="16"/>
      <c r="C3" s="16"/>
      <c r="D3" s="16"/>
    </row>
    <row r="4" spans="1:15" x14ac:dyDescent="0.25">
      <c r="D4" s="1" t="s">
        <v>50</v>
      </c>
      <c r="E4" s="1" t="s">
        <v>51</v>
      </c>
      <c r="F4" s="1">
        <v>42979</v>
      </c>
      <c r="G4" s="1">
        <v>43009</v>
      </c>
      <c r="H4" s="1">
        <v>43069</v>
      </c>
      <c r="I4" s="1">
        <v>43100</v>
      </c>
      <c r="J4" s="1">
        <v>43101</v>
      </c>
      <c r="K4" s="1">
        <v>43132</v>
      </c>
      <c r="L4" s="1">
        <v>43160</v>
      </c>
      <c r="M4" s="1"/>
      <c r="N4" s="1"/>
      <c r="O4" s="1"/>
    </row>
    <row r="5" spans="1:15" x14ac:dyDescent="0.25">
      <c r="A5" s="2" t="s">
        <v>1</v>
      </c>
    </row>
    <row r="7" spans="1:15" x14ac:dyDescent="0.25">
      <c r="A7" s="2" t="s">
        <v>2</v>
      </c>
    </row>
    <row r="9" spans="1:15" x14ac:dyDescent="0.25">
      <c r="B9" s="3" t="s">
        <v>3</v>
      </c>
      <c r="D9" s="4">
        <f>6113407.3+568428.1</f>
        <v>6681835.3999999994</v>
      </c>
      <c r="E9" s="4">
        <f>3330650.4+920118.12</f>
        <v>4250768.5199999996</v>
      </c>
      <c r="F9" s="4">
        <f>8640941.75+993554.07</f>
        <v>9634495.8200000003</v>
      </c>
      <c r="G9" s="4">
        <f>7857080.2+966131.8</f>
        <v>8823212</v>
      </c>
      <c r="H9" s="4">
        <f>11648722.64-5560470.67</f>
        <v>6088251.9700000007</v>
      </c>
      <c r="I9" s="4">
        <f>4025663.05+4672125.48</f>
        <v>8697788.5300000012</v>
      </c>
      <c r="J9" s="4">
        <f>9190211.4+1512768.21</f>
        <v>10702979.609999999</v>
      </c>
      <c r="K9" s="4">
        <f>5519333.44+1049209.6</f>
        <v>6568543.040000001</v>
      </c>
      <c r="L9" s="4">
        <f>8285215.66+1062742.12</f>
        <v>9347957.7800000012</v>
      </c>
      <c r="M9" s="4"/>
      <c r="N9" s="4"/>
      <c r="O9" s="4"/>
    </row>
    <row r="10" spans="1:15" x14ac:dyDescent="0.25">
      <c r="B10" s="3" t="s">
        <v>4</v>
      </c>
      <c r="D10" s="4">
        <v>4338585.0599999996</v>
      </c>
      <c r="E10" s="4">
        <v>5102660.58</v>
      </c>
      <c r="F10" s="4">
        <v>1886283.13</v>
      </c>
      <c r="G10" s="4">
        <v>927380.52</v>
      </c>
      <c r="H10" s="4">
        <v>4315270.2699999996</v>
      </c>
      <c r="I10" s="4">
        <v>4277760.5999999996</v>
      </c>
      <c r="J10" s="4">
        <v>319014.5</v>
      </c>
      <c r="K10" s="4">
        <v>1289515.3</v>
      </c>
      <c r="L10" s="4">
        <v>815641.11</v>
      </c>
      <c r="M10" s="4"/>
      <c r="N10" s="4"/>
      <c r="O10" s="4"/>
    </row>
    <row r="11" spans="1:15" x14ac:dyDescent="0.25">
      <c r="B11" s="3" t="s">
        <v>5</v>
      </c>
      <c r="D11" s="4">
        <v>1311593.71</v>
      </c>
      <c r="E11" s="4">
        <v>1382408.52</v>
      </c>
      <c r="F11" s="4">
        <v>1697175.09</v>
      </c>
      <c r="G11" s="4">
        <v>2108196.96</v>
      </c>
      <c r="H11" s="4">
        <v>2965585.18</v>
      </c>
      <c r="I11" s="4">
        <v>2057773.27</v>
      </c>
      <c r="J11" s="4">
        <v>292892.34000000003</v>
      </c>
      <c r="K11" s="4">
        <v>213624.66</v>
      </c>
      <c r="L11" s="4">
        <v>272365.62</v>
      </c>
      <c r="M11" s="4"/>
      <c r="N11" s="4"/>
      <c r="O11" s="4"/>
    </row>
    <row r="12" spans="1:15" x14ac:dyDescent="0.25">
      <c r="B12" s="3" t="s">
        <v>6</v>
      </c>
      <c r="D12" s="5">
        <v>5796349.3799999999</v>
      </c>
      <c r="E12" s="5">
        <v>5796349.3799999999</v>
      </c>
      <c r="F12" s="5">
        <v>5796349.3799999999</v>
      </c>
      <c r="G12" s="5">
        <v>5796349.3799999999</v>
      </c>
      <c r="H12" s="5">
        <v>5796349.3799999999</v>
      </c>
      <c r="I12" s="5">
        <v>5796349.3799999999</v>
      </c>
      <c r="J12" s="5">
        <v>5796349.3799999999</v>
      </c>
      <c r="K12" s="5">
        <v>5796349.3799999999</v>
      </c>
      <c r="L12" s="5">
        <v>5796349.3799999999</v>
      </c>
      <c r="M12" s="5"/>
      <c r="N12" s="5"/>
      <c r="O12" s="5"/>
    </row>
    <row r="13" spans="1:15" x14ac:dyDescent="0.25">
      <c r="B13" s="3" t="s">
        <v>7</v>
      </c>
      <c r="D13" s="5">
        <v>93725.89</v>
      </c>
      <c r="E13" s="4">
        <v>124089.89</v>
      </c>
      <c r="F13" s="4">
        <v>131240.23000000001</v>
      </c>
      <c r="G13" s="4">
        <v>90275.35</v>
      </c>
      <c r="H13" s="4">
        <v>84583.38</v>
      </c>
      <c r="I13" s="4">
        <v>84500.6</v>
      </c>
      <c r="J13" s="4">
        <v>81411.360000000001</v>
      </c>
      <c r="K13" s="4">
        <v>94227.34</v>
      </c>
      <c r="L13" s="4">
        <v>73449.679999999993</v>
      </c>
      <c r="M13" s="4"/>
      <c r="N13" s="4"/>
      <c r="O13" s="4"/>
    </row>
    <row r="14" spans="1:15" x14ac:dyDescent="0.25">
      <c r="B14" s="3" t="s">
        <v>45</v>
      </c>
      <c r="D14" s="5">
        <v>704014.86</v>
      </c>
      <c r="E14" s="4">
        <v>688186.77</v>
      </c>
      <c r="F14" s="4">
        <v>561516.97</v>
      </c>
      <c r="G14" s="4">
        <v>577849.75</v>
      </c>
      <c r="H14" s="4">
        <v>623014.55000000005</v>
      </c>
      <c r="I14" s="4">
        <v>559212.46</v>
      </c>
      <c r="J14" s="4">
        <v>544672.21</v>
      </c>
      <c r="K14" s="4">
        <v>673007.94</v>
      </c>
      <c r="L14" s="4">
        <v>693411.14</v>
      </c>
      <c r="M14" s="4"/>
      <c r="N14" s="4"/>
      <c r="O14" s="4"/>
    </row>
    <row r="15" spans="1:15" x14ac:dyDescent="0.25">
      <c r="B15" s="3" t="s">
        <v>46</v>
      </c>
      <c r="D15" s="6">
        <v>37734.74</v>
      </c>
      <c r="E15" s="6">
        <v>-1111.17</v>
      </c>
      <c r="F15" s="6">
        <v>389772.82</v>
      </c>
      <c r="G15" s="6">
        <v>428373.57</v>
      </c>
      <c r="H15" s="6">
        <v>25291.58</v>
      </c>
      <c r="I15" s="6">
        <v>32182.58</v>
      </c>
      <c r="J15" s="6">
        <v>362285.5</v>
      </c>
      <c r="K15" s="6">
        <v>385246.5</v>
      </c>
      <c r="L15" s="6">
        <v>426537.25</v>
      </c>
      <c r="M15" s="6"/>
      <c r="N15" s="6"/>
      <c r="O15" s="6"/>
    </row>
    <row r="16" spans="1:15" x14ac:dyDescent="0.25">
      <c r="B16" s="3" t="s">
        <v>8</v>
      </c>
      <c r="D16" s="4">
        <f>SUM(D9:D15)</f>
        <v>18963839.039999995</v>
      </c>
      <c r="E16" s="4">
        <f t="shared" ref="E16:G16" si="0">SUM(E9:E15)</f>
        <v>17343352.489999998</v>
      </c>
      <c r="F16" s="4">
        <f t="shared" si="0"/>
        <v>20096833.439999998</v>
      </c>
      <c r="G16" s="4">
        <f t="shared" si="0"/>
        <v>18751637.530000001</v>
      </c>
      <c r="H16" s="4">
        <f t="shared" ref="H16:L16" si="1">SUM(H9:H15)</f>
        <v>19898346.309999999</v>
      </c>
      <c r="I16" s="4">
        <f t="shared" si="1"/>
        <v>21505567.420000002</v>
      </c>
      <c r="J16" s="4">
        <f t="shared" si="1"/>
        <v>18099604.899999999</v>
      </c>
      <c r="K16" s="4">
        <f t="shared" si="1"/>
        <v>15020514.16</v>
      </c>
      <c r="L16" s="4">
        <f t="shared" si="1"/>
        <v>17425711.960000001</v>
      </c>
      <c r="M16" s="4"/>
      <c r="N16" s="4"/>
      <c r="O16" s="4"/>
    </row>
    <row r="17" spans="1:15" x14ac:dyDescent="0.25">
      <c r="L17" s="4"/>
    </row>
    <row r="18" spans="1:15" x14ac:dyDescent="0.25">
      <c r="A18" t="s">
        <v>9</v>
      </c>
    </row>
    <row r="19" spans="1:15" x14ac:dyDescent="0.25">
      <c r="B19" s="3" t="s">
        <v>10</v>
      </c>
      <c r="D19" s="6">
        <v>5173017.05</v>
      </c>
      <c r="E19" s="6">
        <v>5183943.08</v>
      </c>
      <c r="F19" s="6">
        <v>5174392.97</v>
      </c>
      <c r="G19" s="6">
        <v>5159188.29</v>
      </c>
      <c r="H19" s="6">
        <v>5150995.72</v>
      </c>
      <c r="I19" s="6">
        <v>5149544.8600000003</v>
      </c>
      <c r="J19" s="6">
        <v>5138609.49</v>
      </c>
      <c r="K19" s="6">
        <v>5136377.84</v>
      </c>
      <c r="L19" s="6">
        <v>5136377.84</v>
      </c>
      <c r="M19" s="6"/>
      <c r="N19" s="6"/>
      <c r="O19" s="6"/>
    </row>
    <row r="20" spans="1:15" x14ac:dyDescent="0.25">
      <c r="B20" s="3" t="s">
        <v>11</v>
      </c>
      <c r="D20" s="4">
        <f>D19</f>
        <v>5173017.05</v>
      </c>
      <c r="E20" s="4">
        <f t="shared" ref="E20:G20" si="2">E19</f>
        <v>5183943.08</v>
      </c>
      <c r="F20" s="4">
        <f t="shared" si="2"/>
        <v>5174392.97</v>
      </c>
      <c r="G20" s="4">
        <f t="shared" si="2"/>
        <v>5159188.29</v>
      </c>
      <c r="H20" s="4">
        <f t="shared" ref="H20:I20" si="3">H19</f>
        <v>5150995.72</v>
      </c>
      <c r="I20" s="4">
        <f t="shared" si="3"/>
        <v>5149544.8600000003</v>
      </c>
      <c r="J20" s="4">
        <f t="shared" ref="J20:K20" si="4">J19</f>
        <v>5138609.49</v>
      </c>
      <c r="K20" s="4">
        <f t="shared" si="4"/>
        <v>5136377.84</v>
      </c>
      <c r="L20" s="4">
        <f>L19</f>
        <v>5136377.84</v>
      </c>
      <c r="M20" s="4"/>
      <c r="N20" s="4"/>
      <c r="O20" s="4"/>
    </row>
    <row r="22" spans="1:15" x14ac:dyDescent="0.25">
      <c r="A22" s="2" t="s">
        <v>12</v>
      </c>
      <c r="D22" s="4">
        <f>D16+D20</f>
        <v>24136856.089999996</v>
      </c>
      <c r="E22" s="4">
        <f t="shared" ref="E22:G22" si="5">E16+E20</f>
        <v>22527295.57</v>
      </c>
      <c r="F22" s="4">
        <f t="shared" si="5"/>
        <v>25271226.409999996</v>
      </c>
      <c r="G22" s="4">
        <f t="shared" si="5"/>
        <v>23910825.82</v>
      </c>
      <c r="H22" s="4">
        <f t="shared" ref="H22:I22" si="6">H16+H20</f>
        <v>25049342.029999997</v>
      </c>
      <c r="I22" s="4">
        <f t="shared" si="6"/>
        <v>26655112.280000001</v>
      </c>
      <c r="J22" s="4">
        <f t="shared" ref="J22" si="7">J16+J20</f>
        <v>23238214.390000001</v>
      </c>
      <c r="K22" s="4">
        <f>K16+K20</f>
        <v>20156892</v>
      </c>
      <c r="L22" s="4">
        <f>L16+L20</f>
        <v>22562089.800000001</v>
      </c>
      <c r="M22" s="4"/>
      <c r="N22" s="4"/>
      <c r="O22" s="4"/>
    </row>
    <row r="23" spans="1:15" ht="15.75" thickBot="1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ht="15.75" thickTop="1" x14ac:dyDescent="0.25"/>
    <row r="25" spans="1:15" x14ac:dyDescent="0.25">
      <c r="A25" s="2" t="s">
        <v>13</v>
      </c>
    </row>
    <row r="27" spans="1:15" x14ac:dyDescent="0.25">
      <c r="A27" t="s">
        <v>14</v>
      </c>
    </row>
    <row r="29" spans="1:15" x14ac:dyDescent="0.25">
      <c r="B29" s="3" t="s">
        <v>15</v>
      </c>
      <c r="D29" s="4">
        <v>-330586.7</v>
      </c>
      <c r="E29" s="4">
        <v>-145254.70000000001</v>
      </c>
      <c r="F29" s="4">
        <v>-102287.12</v>
      </c>
      <c r="G29" s="4">
        <v>-9155.65</v>
      </c>
      <c r="H29" s="4">
        <v>-17902.009999999998</v>
      </c>
      <c r="I29" s="4">
        <v>-9677.5499999999993</v>
      </c>
      <c r="J29" s="4">
        <v>-16817.55</v>
      </c>
      <c r="K29" s="4">
        <v>-2347.56</v>
      </c>
      <c r="L29" s="4">
        <v>-14371.3</v>
      </c>
      <c r="M29" s="4"/>
      <c r="N29" s="4"/>
      <c r="O29" s="4"/>
    </row>
    <row r="30" spans="1:15" x14ac:dyDescent="0.25">
      <c r="B30" s="3" t="s">
        <v>16</v>
      </c>
      <c r="D30" s="4">
        <v>-12914.4</v>
      </c>
      <c r="E30" s="4">
        <v>-26368.85</v>
      </c>
      <c r="F30" s="4">
        <v>-46233.86</v>
      </c>
      <c r="G30" s="4">
        <v>-17144.060000000001</v>
      </c>
      <c r="H30" s="4">
        <v>-33887.79</v>
      </c>
      <c r="I30" s="4">
        <v>-50577.46</v>
      </c>
      <c r="J30" s="4">
        <v>-13061.27</v>
      </c>
      <c r="K30" s="4">
        <v>-27840.84</v>
      </c>
      <c r="L30" s="4">
        <v>-43355.76</v>
      </c>
      <c r="M30" s="4"/>
      <c r="N30" s="4"/>
      <c r="O30" s="4"/>
    </row>
    <row r="31" spans="1:15" x14ac:dyDescent="0.25">
      <c r="B31" s="3" t="s">
        <v>17</v>
      </c>
      <c r="D31" s="4">
        <v>-11201.41</v>
      </c>
      <c r="E31" s="4">
        <v>-10258.459999999999</v>
      </c>
      <c r="F31" s="4">
        <v>-7410.44</v>
      </c>
      <c r="G31" s="4">
        <v>-15165.12</v>
      </c>
      <c r="H31" s="4">
        <v>-17102.310000000001</v>
      </c>
      <c r="I31" s="4">
        <v>-18712.12</v>
      </c>
      <c r="J31" s="4">
        <v>-16860.650000000001</v>
      </c>
      <c r="K31" s="4">
        <v>-16485.650000000001</v>
      </c>
      <c r="L31" s="4">
        <v>-15157.79</v>
      </c>
      <c r="M31" s="4"/>
      <c r="N31" s="4"/>
      <c r="O31" s="4"/>
    </row>
    <row r="32" spans="1:15" x14ac:dyDescent="0.25">
      <c r="B32" s="3" t="s">
        <v>48</v>
      </c>
      <c r="D32" s="4">
        <v>-177757.74</v>
      </c>
      <c r="E32" s="4">
        <v>-177757.74</v>
      </c>
      <c r="F32" s="4">
        <v>-177757.74</v>
      </c>
      <c r="G32" s="4">
        <v>-177757.74</v>
      </c>
      <c r="H32" s="4">
        <v>-177757.74</v>
      </c>
      <c r="I32" s="4">
        <v>-177757.74</v>
      </c>
      <c r="J32" s="4">
        <v>-177757.74</v>
      </c>
      <c r="K32" s="4">
        <v>-177757.74</v>
      </c>
      <c r="L32" s="4">
        <v>-177757.74</v>
      </c>
      <c r="M32" s="4"/>
      <c r="N32" s="4"/>
      <c r="O32" s="4"/>
    </row>
    <row r="33" spans="1:17" x14ac:dyDescent="0.25">
      <c r="B33" s="3" t="s">
        <v>18</v>
      </c>
      <c r="D33" s="6">
        <v>-5796349.3799999999</v>
      </c>
      <c r="E33" s="6">
        <v>-5796349.3799999999</v>
      </c>
      <c r="F33" s="6">
        <v>-5796349.3799999999</v>
      </c>
      <c r="G33" s="6">
        <v>-5796349.3799999999</v>
      </c>
      <c r="H33" s="6">
        <v>-5796349.3799999999</v>
      </c>
      <c r="I33" s="6">
        <v>-5796349.3799999999</v>
      </c>
      <c r="J33" s="6">
        <v>-5796349.3799999999</v>
      </c>
      <c r="K33" s="6">
        <v>-5796349.3799999999</v>
      </c>
      <c r="L33" s="6">
        <v>-5796349.3799999999</v>
      </c>
      <c r="M33" s="6"/>
      <c r="N33" s="6"/>
      <c r="O33" s="6"/>
    </row>
    <row r="34" spans="1:17" x14ac:dyDescent="0.25">
      <c r="B34" s="3" t="s">
        <v>8</v>
      </c>
      <c r="D34" s="4">
        <f>SUM(D29:D33)</f>
        <v>-6328809.6299999999</v>
      </c>
      <c r="E34" s="4">
        <f t="shared" ref="E34:G34" si="8">SUM(E29:E33)</f>
        <v>-6155989.1299999999</v>
      </c>
      <c r="F34" s="4">
        <f t="shared" si="8"/>
        <v>-6130038.54</v>
      </c>
      <c r="G34" s="4">
        <f t="shared" si="8"/>
        <v>-6015571.9500000002</v>
      </c>
      <c r="H34" s="4">
        <f t="shared" ref="H34:K34" si="9">SUM(H29:H33)</f>
        <v>-6042999.2299999995</v>
      </c>
      <c r="I34" s="4">
        <f t="shared" si="9"/>
        <v>-6053074.25</v>
      </c>
      <c r="J34" s="4">
        <f t="shared" si="9"/>
        <v>-6020846.5899999999</v>
      </c>
      <c r="K34" s="4">
        <f t="shared" si="9"/>
        <v>-6020781.1699999999</v>
      </c>
      <c r="L34" s="4">
        <f>SUM(L29:L33)</f>
        <v>-6046991.9699999997</v>
      </c>
      <c r="M34" s="4"/>
      <c r="N34" s="4"/>
      <c r="O34" s="4"/>
      <c r="Q34" s="4"/>
    </row>
    <row r="36" spans="1:17" x14ac:dyDescent="0.25">
      <c r="A36" t="s">
        <v>49</v>
      </c>
    </row>
    <row r="38" spans="1:17" x14ac:dyDescent="0.25">
      <c r="B38" s="3" t="s">
        <v>19</v>
      </c>
      <c r="D38" s="4">
        <v>-2437624.48</v>
      </c>
      <c r="E38" s="4">
        <v>-2437624.48</v>
      </c>
      <c r="F38" s="4">
        <v>-1381232.91</v>
      </c>
      <c r="G38" s="4">
        <v>-1381232.91</v>
      </c>
      <c r="H38" s="4">
        <v>-1381232.91</v>
      </c>
      <c r="I38" s="4">
        <v>-1380353.14</v>
      </c>
      <c r="J38" s="4">
        <v>-1381232.91</v>
      </c>
      <c r="K38" s="4">
        <v>-1381232.91</v>
      </c>
      <c r="L38" s="4">
        <v>-1381232.91</v>
      </c>
      <c r="M38" s="4"/>
      <c r="N38" s="4"/>
      <c r="O38" s="4"/>
    </row>
    <row r="39" spans="1:17" x14ac:dyDescent="0.25">
      <c r="B39" s="3" t="s">
        <v>20</v>
      </c>
      <c r="D39" s="6">
        <v>-609536.46</v>
      </c>
      <c r="E39" s="6">
        <v>-593475.43999999994</v>
      </c>
      <c r="F39" s="6">
        <v>-593475.43999999994</v>
      </c>
      <c r="G39" s="6">
        <v>-593475.43999999994</v>
      </c>
      <c r="H39" s="6">
        <v>-577051.37</v>
      </c>
      <c r="I39" s="6">
        <v>-577051.37</v>
      </c>
      <c r="J39" s="6">
        <v>-577051.37</v>
      </c>
      <c r="K39" s="6">
        <v>-565392.4</v>
      </c>
      <c r="L39" s="6">
        <v>-565392.4</v>
      </c>
      <c r="M39" s="6"/>
      <c r="N39" s="6"/>
      <c r="O39" s="6"/>
    </row>
    <row r="40" spans="1:17" x14ac:dyDescent="0.25">
      <c r="B40" s="3" t="s">
        <v>11</v>
      </c>
      <c r="D40" s="4">
        <f>SUM(D38:D39)</f>
        <v>-3047160.94</v>
      </c>
      <c r="E40" s="4">
        <f t="shared" ref="E40:G40" si="10">SUM(E38:E39)</f>
        <v>-3031099.92</v>
      </c>
      <c r="F40" s="4">
        <f t="shared" si="10"/>
        <v>-1974708.3499999999</v>
      </c>
      <c r="G40" s="4">
        <f t="shared" si="10"/>
        <v>-1974708.3499999999</v>
      </c>
      <c r="H40" s="4">
        <f t="shared" ref="H40:K40" si="11">SUM(H38:H39)</f>
        <v>-1958284.2799999998</v>
      </c>
      <c r="I40" s="4">
        <f t="shared" si="11"/>
        <v>-1957404.5099999998</v>
      </c>
      <c r="J40" s="4">
        <f t="shared" si="11"/>
        <v>-1958284.2799999998</v>
      </c>
      <c r="K40" s="4">
        <f t="shared" si="11"/>
        <v>-1946625.31</v>
      </c>
      <c r="L40" s="4">
        <f>SUM(L38:L39)</f>
        <v>-1946625.31</v>
      </c>
      <c r="M40" s="4"/>
      <c r="N40" s="4"/>
      <c r="O40" s="4"/>
    </row>
    <row r="42" spans="1:17" x14ac:dyDescent="0.25">
      <c r="A42" s="2" t="s">
        <v>21</v>
      </c>
    </row>
    <row r="44" spans="1:17" x14ac:dyDescent="0.25">
      <c r="B44" t="s">
        <v>22</v>
      </c>
      <c r="D44" s="4">
        <v>-6665406.5199999996</v>
      </c>
      <c r="E44" s="4">
        <v>-6665406.5199999996</v>
      </c>
      <c r="F44" s="4">
        <v>-6665406.5199999996</v>
      </c>
      <c r="G44" s="4">
        <v>-6665406.5199999996</v>
      </c>
      <c r="H44" s="4">
        <v>-6665406.5199999996</v>
      </c>
      <c r="I44" s="4">
        <v>-6665406.5199999996</v>
      </c>
      <c r="J44" s="4">
        <v>-6665406.5199999996</v>
      </c>
      <c r="K44" s="4">
        <v>-6665406.5199999996</v>
      </c>
      <c r="L44" s="4">
        <v>-6665406.5199999996</v>
      </c>
      <c r="M44" s="4"/>
      <c r="N44" s="4"/>
      <c r="O44" s="4"/>
    </row>
    <row r="45" spans="1:17" x14ac:dyDescent="0.25">
      <c r="B45" t="s">
        <v>23</v>
      </c>
      <c r="D45" s="12">
        <v>-8095479</v>
      </c>
      <c r="E45" s="12">
        <v>-6674800</v>
      </c>
      <c r="F45" s="6">
        <v>-10501073</v>
      </c>
      <c r="G45" s="6">
        <v>-9255139</v>
      </c>
      <c r="H45" s="14">
        <v>-10382652</v>
      </c>
      <c r="I45" s="12">
        <v>-11979227</v>
      </c>
      <c r="J45" s="6">
        <v>-8593677</v>
      </c>
      <c r="K45" s="6">
        <v>-5524079</v>
      </c>
      <c r="L45" s="6">
        <v>-7903066</v>
      </c>
      <c r="M45" s="6"/>
      <c r="N45" s="6"/>
      <c r="O45" s="6"/>
    </row>
    <row r="47" spans="1:17" x14ac:dyDescent="0.25">
      <c r="B47" t="s">
        <v>24</v>
      </c>
      <c r="D47" s="4">
        <f>D44+D45</f>
        <v>-14760885.52</v>
      </c>
      <c r="E47" s="4">
        <f t="shared" ref="E47:G47" si="12">E44+E45</f>
        <v>-13340206.52</v>
      </c>
      <c r="F47" s="4">
        <f t="shared" si="12"/>
        <v>-17166479.52</v>
      </c>
      <c r="G47" s="4">
        <f t="shared" si="12"/>
        <v>-15920545.52</v>
      </c>
      <c r="H47" s="4">
        <f t="shared" ref="H47" si="13">H44+H45</f>
        <v>-17048058.52</v>
      </c>
      <c r="I47" s="4">
        <f>I44+I45</f>
        <v>-18644633.52</v>
      </c>
      <c r="J47" s="4">
        <f>J44+J45</f>
        <v>-15259083.52</v>
      </c>
      <c r="K47" s="4">
        <f>K44+K45</f>
        <v>-12189485.52</v>
      </c>
      <c r="L47" s="4">
        <f>L44+L45</f>
        <v>-14568472.52</v>
      </c>
      <c r="M47" s="4"/>
      <c r="N47" s="4"/>
      <c r="O47" s="4"/>
    </row>
    <row r="49" spans="1:15" x14ac:dyDescent="0.25">
      <c r="A49" s="2" t="s">
        <v>25</v>
      </c>
      <c r="D49" s="4">
        <f>D47+D40+D34</f>
        <v>-24136856.09</v>
      </c>
      <c r="E49" s="4">
        <f t="shared" ref="E49" si="14">E47+E40+E34</f>
        <v>-22527295.57</v>
      </c>
      <c r="F49" s="4">
        <f t="shared" ref="F49:K49" si="15">F47+F40+F34</f>
        <v>-25271226.41</v>
      </c>
      <c r="G49" s="4">
        <f t="shared" si="15"/>
        <v>-23910825.82</v>
      </c>
      <c r="H49" s="4">
        <f t="shared" si="15"/>
        <v>-25049342.030000001</v>
      </c>
      <c r="I49" s="4">
        <f t="shared" si="15"/>
        <v>-26655112.280000001</v>
      </c>
      <c r="J49" s="4">
        <f t="shared" si="15"/>
        <v>-23238214.390000001</v>
      </c>
      <c r="K49" s="4">
        <f t="shared" si="15"/>
        <v>-20156892</v>
      </c>
      <c r="L49" s="4">
        <f>L47+L40+L34</f>
        <v>-22562089.800000001</v>
      </c>
      <c r="M49" s="4"/>
      <c r="N49" s="4"/>
      <c r="O49" s="4"/>
    </row>
    <row r="50" spans="1:15" ht="15.75" thickBot="1" x14ac:dyDescent="0.3"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5.75" thickTop="1" x14ac:dyDescent="0.25"/>
    <row r="52" spans="1:15" x14ac:dyDescent="0.25">
      <c r="A52" t="s">
        <v>26</v>
      </c>
      <c r="D52" s="4">
        <v>-1432129</v>
      </c>
      <c r="E52" s="4">
        <v>-1432129</v>
      </c>
      <c r="F52" s="4">
        <v>-1432129</v>
      </c>
      <c r="G52" s="4">
        <v>-1432129</v>
      </c>
      <c r="H52" s="4">
        <v>-1432129</v>
      </c>
      <c r="I52" s="4">
        <v>-1432129</v>
      </c>
      <c r="J52" s="4">
        <v>-1432129</v>
      </c>
      <c r="K52" s="4">
        <v>-1432129</v>
      </c>
      <c r="L52" s="4">
        <v>-1432129</v>
      </c>
      <c r="M52" s="4"/>
      <c r="N52" s="4"/>
      <c r="O52" s="4"/>
    </row>
    <row r="53" spans="1:15" x14ac:dyDescent="0.25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t="s">
        <v>27</v>
      </c>
      <c r="D54" s="4">
        <f>D47+D52</f>
        <v>-16193014.52</v>
      </c>
      <c r="E54" s="4">
        <f t="shared" ref="E54:G54" si="16">E47+E52</f>
        <v>-14772335.52</v>
      </c>
      <c r="F54" s="4">
        <f>F47+F52</f>
        <v>-18598608.52</v>
      </c>
      <c r="G54" s="4">
        <f t="shared" si="16"/>
        <v>-17352674.52</v>
      </c>
      <c r="H54" s="4">
        <f t="shared" ref="H54:I54" si="17">H47+H52</f>
        <v>-18480187.52</v>
      </c>
      <c r="I54" s="4">
        <f t="shared" si="17"/>
        <v>-20076762.52</v>
      </c>
      <c r="J54" s="4">
        <f t="shared" ref="J54:K54" si="18">J47+J52</f>
        <v>-16691212.52</v>
      </c>
      <c r="K54" s="4">
        <f t="shared" si="18"/>
        <v>-13621614.52</v>
      </c>
      <c r="L54" s="4">
        <f>L47+L52</f>
        <v>-16000601.52</v>
      </c>
      <c r="M54" s="4"/>
      <c r="N54" s="4"/>
      <c r="O54" s="4"/>
    </row>
    <row r="55" spans="1:15" ht="15.75" thickBot="1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ht="15.75" thickTop="1" x14ac:dyDescent="0.25">
      <c r="D56" s="4"/>
      <c r="E56" s="4"/>
    </row>
    <row r="58" spans="1:15" x14ac:dyDescent="0.25">
      <c r="D58" s="4"/>
      <c r="E58" s="4"/>
      <c r="F58" s="4"/>
      <c r="G58" s="4"/>
      <c r="H58" s="4"/>
      <c r="I58" s="4"/>
      <c r="J58" s="4"/>
    </row>
    <row r="63" spans="1:15" x14ac:dyDescent="0.25">
      <c r="H63" s="4">
        <f>H49+H22</f>
        <v>0</v>
      </c>
      <c r="I63" s="4">
        <f>I49+I22</f>
        <v>0</v>
      </c>
      <c r="J63" s="4">
        <f>J49+J22</f>
        <v>0</v>
      </c>
      <c r="K63" s="4">
        <f>K49+K22</f>
        <v>0</v>
      </c>
      <c r="L63" s="4">
        <f>L49+L22</f>
        <v>0</v>
      </c>
    </row>
  </sheetData>
  <mergeCells count="3">
    <mergeCell ref="A1:D1"/>
    <mergeCell ref="A2:D2"/>
    <mergeCell ref="A3:D3"/>
  </mergeCells>
  <pageMargins left="0.45" right="0.2" top="0.25" bottom="0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zoomScaleNormal="100" workbookViewId="0">
      <selection activeCell="A2" sqref="A2:D2"/>
    </sheetView>
  </sheetViews>
  <sheetFormatPr defaultRowHeight="15" x14ac:dyDescent="0.25"/>
  <cols>
    <col min="1" max="1" width="6.140625" customWidth="1"/>
    <col min="2" max="2" width="28.7109375" customWidth="1"/>
    <col min="3" max="3" width="9.7109375" customWidth="1"/>
    <col min="4" max="4" width="16.7109375" customWidth="1"/>
    <col min="5" max="15" width="14.7109375" customWidth="1"/>
    <col min="16" max="16" width="9.5703125" bestFit="1" customWidth="1"/>
    <col min="17" max="17" width="10.5703125" bestFit="1" customWidth="1"/>
  </cols>
  <sheetData>
    <row r="1" spans="1:15" x14ac:dyDescent="0.25">
      <c r="A1" s="15" t="s">
        <v>0</v>
      </c>
      <c r="B1" s="15"/>
      <c r="C1" s="15"/>
      <c r="D1" s="15"/>
    </row>
    <row r="2" spans="1:15" x14ac:dyDescent="0.25">
      <c r="A2" s="15" t="s">
        <v>55</v>
      </c>
      <c r="B2" s="15"/>
      <c r="C2" s="15"/>
      <c r="D2" s="15"/>
    </row>
    <row r="3" spans="1:15" x14ac:dyDescent="0.25">
      <c r="A3" s="17">
        <v>43190</v>
      </c>
      <c r="B3" s="17"/>
      <c r="C3" s="17"/>
      <c r="D3" s="17"/>
    </row>
    <row r="4" spans="1:15" x14ac:dyDescent="0.25">
      <c r="D4" s="1" t="s">
        <v>50</v>
      </c>
      <c r="E4" s="1" t="s">
        <v>51</v>
      </c>
      <c r="F4" s="1">
        <v>42979</v>
      </c>
      <c r="G4" s="1">
        <v>43009</v>
      </c>
      <c r="H4" s="1">
        <v>43069</v>
      </c>
      <c r="I4" s="1">
        <v>43100</v>
      </c>
      <c r="J4" s="1">
        <v>43101</v>
      </c>
      <c r="K4" s="1">
        <v>43132</v>
      </c>
      <c r="L4" s="1">
        <v>43160</v>
      </c>
      <c r="M4" s="1"/>
      <c r="N4" s="1"/>
      <c r="O4" s="1"/>
    </row>
    <row r="5" spans="1:15" x14ac:dyDescent="0.25">
      <c r="A5" s="2" t="s">
        <v>1</v>
      </c>
    </row>
    <row r="7" spans="1:15" x14ac:dyDescent="0.25">
      <c r="A7" s="2" t="s">
        <v>2</v>
      </c>
    </row>
    <row r="9" spans="1:15" x14ac:dyDescent="0.25">
      <c r="B9" s="3" t="s">
        <v>3</v>
      </c>
      <c r="D9" s="4">
        <f>2127200.01-119264.84</f>
        <v>2007935.1699999997</v>
      </c>
      <c r="E9" s="4">
        <f>2265367.49-95282.55</f>
        <v>2170084.9400000004</v>
      </c>
      <c r="F9" s="4">
        <f>1653983.55-18960.95</f>
        <v>1635022.6</v>
      </c>
      <c r="G9" s="4">
        <f>1486355.28-59723.7</f>
        <v>1426631.58</v>
      </c>
      <c r="H9" s="4">
        <f>2259051.11-56833.63</f>
        <v>2202217.48</v>
      </c>
      <c r="I9" s="4">
        <f>2103513+16808.03</f>
        <v>2120321.0299999998</v>
      </c>
      <c r="J9" s="4">
        <f>2608811.9-35737.89</f>
        <v>2573074.0099999998</v>
      </c>
      <c r="K9" s="4">
        <f>2247130.69-39009.6</f>
        <v>2208121.09</v>
      </c>
      <c r="L9" s="4">
        <f>1800466.17-39692.27</f>
        <v>1760773.9</v>
      </c>
      <c r="M9" s="4"/>
      <c r="N9" s="4"/>
      <c r="O9" s="4"/>
    </row>
    <row r="10" spans="1:15" x14ac:dyDescent="0.25">
      <c r="B10" t="s">
        <v>28</v>
      </c>
    </row>
    <row r="11" spans="1:15" x14ac:dyDescent="0.25">
      <c r="B11" t="s">
        <v>29</v>
      </c>
      <c r="D11" s="4">
        <v>-1112.75</v>
      </c>
      <c r="E11" s="4">
        <v>-1112.75</v>
      </c>
      <c r="F11" s="4">
        <v>-1112.75</v>
      </c>
      <c r="G11" s="4">
        <v>-1112.75</v>
      </c>
      <c r="H11" s="4">
        <v>-1112.75</v>
      </c>
      <c r="I11" s="4">
        <v>-1112.75</v>
      </c>
      <c r="J11" s="4">
        <v>-1112.75</v>
      </c>
      <c r="K11" s="4">
        <v>-1112.75</v>
      </c>
      <c r="L11" s="4">
        <v>-1112.75</v>
      </c>
      <c r="M11" s="4"/>
      <c r="N11" s="4"/>
      <c r="O11" s="4"/>
    </row>
    <row r="12" spans="1:15" x14ac:dyDescent="0.25">
      <c r="B12" t="s">
        <v>30</v>
      </c>
      <c r="D12" s="4">
        <v>10809.13</v>
      </c>
      <c r="E12" s="4">
        <v>31491.07</v>
      </c>
      <c r="F12" s="4">
        <v>12179.34</v>
      </c>
      <c r="G12" s="4">
        <v>17257.580000000002</v>
      </c>
      <c r="H12" s="4">
        <v>11004.56</v>
      </c>
      <c r="I12" s="4">
        <v>14100.53</v>
      </c>
      <c r="J12" s="4">
        <v>12267.82</v>
      </c>
      <c r="K12" s="4">
        <v>9370.2199999999993</v>
      </c>
      <c r="L12" s="4">
        <v>9564.3799999999992</v>
      </c>
      <c r="M12" s="4"/>
      <c r="N12" s="4"/>
      <c r="O12" s="4"/>
    </row>
    <row r="13" spans="1:15" x14ac:dyDescent="0.25">
      <c r="B13" t="s">
        <v>31</v>
      </c>
      <c r="D13" s="4">
        <v>646155.63</v>
      </c>
      <c r="E13" s="4">
        <v>646033.29</v>
      </c>
      <c r="F13" s="4">
        <v>645660.94999999995</v>
      </c>
      <c r="G13" s="4">
        <v>678070.51</v>
      </c>
      <c r="H13" s="4">
        <v>687149.67</v>
      </c>
      <c r="I13" s="4">
        <v>660796.22</v>
      </c>
      <c r="J13" s="4">
        <v>599631.87</v>
      </c>
      <c r="K13" s="4">
        <v>610049.04</v>
      </c>
      <c r="L13" s="4">
        <v>593105.81000000006</v>
      </c>
      <c r="M13" s="4"/>
      <c r="N13" s="4"/>
      <c r="O13" s="4"/>
    </row>
    <row r="14" spans="1:15" x14ac:dyDescent="0.25">
      <c r="B14" t="s">
        <v>32</v>
      </c>
      <c r="D14" s="6">
        <v>-167339.62</v>
      </c>
      <c r="E14" s="6">
        <v>-167335.84</v>
      </c>
      <c r="F14" s="6">
        <v>-175884.52</v>
      </c>
      <c r="G14" s="6">
        <v>-201875.99</v>
      </c>
      <c r="H14" s="6">
        <v>-218194.48</v>
      </c>
      <c r="I14" s="6">
        <v>-238193.33</v>
      </c>
      <c r="J14" s="6">
        <v>-186060.73</v>
      </c>
      <c r="K14" s="6">
        <v>-199199.86</v>
      </c>
      <c r="L14" s="6">
        <v>-149360.22</v>
      </c>
      <c r="M14" s="6"/>
      <c r="N14" s="6"/>
      <c r="O14" s="6"/>
    </row>
    <row r="15" spans="1:15" x14ac:dyDescent="0.25">
      <c r="B15" t="s">
        <v>33</v>
      </c>
      <c r="D15" s="4">
        <f>SUM(D9:D14)</f>
        <v>2496447.5599999996</v>
      </c>
      <c r="E15" s="4">
        <f t="shared" ref="E15:F15" si="0">SUM(E9:E14)</f>
        <v>2679160.7100000004</v>
      </c>
      <c r="F15" s="4">
        <f t="shared" si="0"/>
        <v>2115865.62</v>
      </c>
      <c r="G15" s="4">
        <f t="shared" ref="G15:H15" si="1">SUM(G9:G14)</f>
        <v>1918970.93</v>
      </c>
      <c r="H15" s="4">
        <f t="shared" si="1"/>
        <v>2681064.48</v>
      </c>
      <c r="I15" s="4">
        <f>SUM(I9:I14)</f>
        <v>2555911.6999999993</v>
      </c>
      <c r="J15" s="4">
        <f>SUM(J9:J14)</f>
        <v>2997800.2199999997</v>
      </c>
      <c r="K15" s="4">
        <f>SUM(K9:K14)</f>
        <v>2627227.7400000002</v>
      </c>
      <c r="L15" s="4">
        <f>SUM(L9:L14)</f>
        <v>2212971.1199999996</v>
      </c>
      <c r="M15" s="4"/>
      <c r="N15" s="4"/>
      <c r="O15" s="4"/>
    </row>
    <row r="18" spans="1:17" x14ac:dyDescent="0.25">
      <c r="A18" s="2"/>
      <c r="D18" s="5"/>
    </row>
    <row r="19" spans="1:17" x14ac:dyDescent="0.25">
      <c r="C19" s="9"/>
    </row>
    <row r="20" spans="1:17" ht="15.75" thickBot="1" x14ac:dyDescent="0.3">
      <c r="A20" t="s">
        <v>12</v>
      </c>
      <c r="D20" s="8">
        <f>D15</f>
        <v>2496447.5599999996</v>
      </c>
      <c r="E20" s="8">
        <f t="shared" ref="E20:F20" si="2">E15</f>
        <v>2679160.7100000004</v>
      </c>
      <c r="F20" s="8">
        <f t="shared" si="2"/>
        <v>2115865.62</v>
      </c>
      <c r="G20" s="8">
        <f t="shared" ref="G20:H20" si="3">G15</f>
        <v>1918970.93</v>
      </c>
      <c r="H20" s="8">
        <f t="shared" si="3"/>
        <v>2681064.48</v>
      </c>
      <c r="I20" s="8">
        <f t="shared" ref="I20:L20" si="4">I15</f>
        <v>2555911.6999999993</v>
      </c>
      <c r="J20" s="8">
        <f t="shared" si="4"/>
        <v>2997800.2199999997</v>
      </c>
      <c r="K20" s="8">
        <f t="shared" si="4"/>
        <v>2627227.7400000002</v>
      </c>
      <c r="L20" s="8">
        <f t="shared" si="4"/>
        <v>2212971.1199999996</v>
      </c>
      <c r="M20" s="8"/>
      <c r="N20" s="8"/>
      <c r="O20" s="8"/>
    </row>
    <row r="21" spans="1:17" ht="15.75" thickTop="1" x14ac:dyDescent="0.25">
      <c r="A21" s="2"/>
    </row>
    <row r="22" spans="1:17" x14ac:dyDescent="0.25">
      <c r="A22" t="s">
        <v>13</v>
      </c>
    </row>
    <row r="23" spans="1:17" x14ac:dyDescent="0.25">
      <c r="A23" s="2" t="s">
        <v>14</v>
      </c>
    </row>
    <row r="24" spans="1:17" x14ac:dyDescent="0.25">
      <c r="A24" s="2"/>
      <c r="B24" t="s">
        <v>15</v>
      </c>
    </row>
    <row r="25" spans="1:17" x14ac:dyDescent="0.25">
      <c r="B25" s="3" t="s">
        <v>29</v>
      </c>
      <c r="D25" s="10">
        <v>3623.32</v>
      </c>
      <c r="E25" s="4">
        <v>-99376.8</v>
      </c>
      <c r="F25" s="4">
        <v>-4733.93</v>
      </c>
      <c r="G25" s="4">
        <v>7542.46</v>
      </c>
      <c r="H25" s="4">
        <v>7592.09</v>
      </c>
      <c r="I25" s="4">
        <v>8033.35</v>
      </c>
      <c r="J25" s="4">
        <v>-267098.11</v>
      </c>
      <c r="K25" s="4">
        <v>4905.91</v>
      </c>
      <c r="L25" s="4">
        <v>9271.5300000000007</v>
      </c>
      <c r="M25" s="4"/>
      <c r="N25" s="4"/>
      <c r="O25" s="4"/>
    </row>
    <row r="26" spans="1:17" x14ac:dyDescent="0.25">
      <c r="B26" t="s">
        <v>31</v>
      </c>
      <c r="D26" s="4">
        <v>-23816.3</v>
      </c>
      <c r="E26" s="4">
        <v>-30116.3</v>
      </c>
      <c r="F26" s="4">
        <v>-30116.3</v>
      </c>
      <c r="G26" s="4">
        <v>-30516.3</v>
      </c>
      <c r="H26" s="4">
        <v>-32218.75</v>
      </c>
      <c r="I26" s="4">
        <v>-32918.76</v>
      </c>
      <c r="J26" s="4">
        <v>-34618.76</v>
      </c>
      <c r="K26" s="4">
        <v>-35418.76</v>
      </c>
      <c r="L26" s="4">
        <v>-36518.76</v>
      </c>
      <c r="M26" s="4"/>
      <c r="N26" s="4"/>
      <c r="O26" s="4"/>
    </row>
    <row r="27" spans="1:17" x14ac:dyDescent="0.25">
      <c r="B27" t="s">
        <v>43</v>
      </c>
      <c r="D27" s="4">
        <v>-7395.31</v>
      </c>
      <c r="E27" s="4">
        <v>-7895.31</v>
      </c>
      <c r="F27" s="4">
        <v>-7995.31</v>
      </c>
      <c r="G27" s="4">
        <v>-7993.81</v>
      </c>
      <c r="H27" s="4">
        <v>-7993.81</v>
      </c>
      <c r="I27" s="4">
        <v>-7993.81</v>
      </c>
      <c r="J27" s="4">
        <v>-7993.81</v>
      </c>
      <c r="K27" s="4">
        <v>-7993.81</v>
      </c>
      <c r="L27" s="4">
        <v>-7933.81</v>
      </c>
      <c r="M27" s="4"/>
      <c r="N27" s="4"/>
      <c r="O27" s="4"/>
    </row>
    <row r="28" spans="1:17" x14ac:dyDescent="0.25">
      <c r="B28" t="s">
        <v>34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N28" s="4"/>
      <c r="O28" s="4"/>
    </row>
    <row r="29" spans="1:17" x14ac:dyDescent="0.25">
      <c r="B29" t="s">
        <v>35</v>
      </c>
      <c r="D29" s="4">
        <v>-51731.96</v>
      </c>
      <c r="E29" s="4">
        <v>-58108.26</v>
      </c>
      <c r="F29" s="4">
        <v>-53585.36</v>
      </c>
      <c r="G29" s="4">
        <v>-54013.36</v>
      </c>
      <c r="H29" s="4">
        <v>-54576.36</v>
      </c>
      <c r="I29" s="4">
        <v>-56308.36</v>
      </c>
      <c r="J29" s="4">
        <v>-57364.36</v>
      </c>
      <c r="K29" s="4">
        <v>-56690.86</v>
      </c>
      <c r="L29" s="4">
        <v>-58965.86</v>
      </c>
      <c r="M29" s="4"/>
      <c r="N29" s="4"/>
      <c r="O29" s="4"/>
      <c r="Q29" s="4"/>
    </row>
    <row r="30" spans="1:17" x14ac:dyDescent="0.25">
      <c r="B30" t="s">
        <v>32</v>
      </c>
      <c r="D30" s="6">
        <v>-5777.69</v>
      </c>
      <c r="E30" s="6">
        <v>-208.42</v>
      </c>
      <c r="F30" s="6">
        <v>-712.1</v>
      </c>
      <c r="G30" s="6">
        <v>-549.29999999999995</v>
      </c>
      <c r="H30" s="6">
        <v>-1055.03</v>
      </c>
      <c r="I30" s="6">
        <v>-256.5</v>
      </c>
      <c r="J30" s="6">
        <v>-195.56</v>
      </c>
      <c r="K30" s="6">
        <v>-245.6</v>
      </c>
      <c r="L30" s="6">
        <v>-245.6</v>
      </c>
      <c r="M30" s="6"/>
      <c r="N30" s="6"/>
      <c r="O30" s="6"/>
    </row>
    <row r="31" spans="1:17" x14ac:dyDescent="0.25">
      <c r="B31" t="s">
        <v>36</v>
      </c>
      <c r="D31" s="4">
        <f>SUM(D25:D30)</f>
        <v>-85097.94</v>
      </c>
      <c r="E31" s="4">
        <f t="shared" ref="E31:F31" si="5">SUM(E25:E30)</f>
        <v>-195705.09000000003</v>
      </c>
      <c r="F31" s="4">
        <f t="shared" si="5"/>
        <v>-97143</v>
      </c>
      <c r="G31" s="4">
        <f t="shared" ref="G31:L31" si="6">SUM(G25:G30)</f>
        <v>-85530.310000000012</v>
      </c>
      <c r="H31" s="4">
        <f t="shared" si="6"/>
        <v>-88251.86</v>
      </c>
      <c r="I31" s="4">
        <f t="shared" si="6"/>
        <v>-89444.08</v>
      </c>
      <c r="J31" s="4">
        <f t="shared" si="6"/>
        <v>-367270.6</v>
      </c>
      <c r="K31" s="4">
        <f t="shared" si="6"/>
        <v>-95443.12000000001</v>
      </c>
      <c r="L31" s="4">
        <f t="shared" si="6"/>
        <v>-94392.5</v>
      </c>
      <c r="M31" s="4"/>
      <c r="N31" s="4"/>
      <c r="O31" s="4"/>
      <c r="P31" s="4"/>
    </row>
    <row r="32" spans="1:17" x14ac:dyDescent="0.25">
      <c r="A32" s="2" t="s">
        <v>21</v>
      </c>
    </row>
    <row r="33" spans="2:15" x14ac:dyDescent="0.25">
      <c r="B33" t="s">
        <v>22</v>
      </c>
    </row>
    <row r="34" spans="2:15" x14ac:dyDescent="0.25">
      <c r="B34" s="3" t="s">
        <v>37</v>
      </c>
      <c r="D34" s="13">
        <v>-1185</v>
      </c>
      <c r="E34" s="13">
        <v>-1185</v>
      </c>
      <c r="F34" s="13">
        <v>-1185</v>
      </c>
      <c r="G34" s="13">
        <v>-1185</v>
      </c>
      <c r="H34" s="13">
        <v>-1185</v>
      </c>
      <c r="I34" s="13">
        <v>-1185</v>
      </c>
      <c r="J34" s="13">
        <v>-1185</v>
      </c>
      <c r="K34" s="13">
        <v>-1185</v>
      </c>
      <c r="L34" s="13">
        <v>-1185</v>
      </c>
      <c r="M34" s="4"/>
      <c r="N34" s="4"/>
      <c r="O34" s="4"/>
    </row>
    <row r="35" spans="2:15" x14ac:dyDescent="0.25">
      <c r="B35" s="3" t="s">
        <v>52</v>
      </c>
      <c r="D35" s="13">
        <v>-43756.14</v>
      </c>
      <c r="E35" s="13">
        <v>-43756.14</v>
      </c>
      <c r="F35" s="13">
        <v>-43756.14</v>
      </c>
      <c r="G35" s="13">
        <v>-43756.14</v>
      </c>
      <c r="H35" s="13">
        <v>-43756.14</v>
      </c>
      <c r="I35" s="13">
        <v>-43756.14</v>
      </c>
      <c r="J35" s="13">
        <v>-43756.14</v>
      </c>
      <c r="K35" s="13">
        <v>-43756.14</v>
      </c>
      <c r="L35" s="13">
        <v>-43756.14</v>
      </c>
      <c r="M35" s="4"/>
      <c r="N35" s="4"/>
      <c r="O35" s="4"/>
    </row>
    <row r="36" spans="2:15" x14ac:dyDescent="0.25">
      <c r="B36" s="3" t="s">
        <v>38</v>
      </c>
      <c r="D36" s="13">
        <v>-119526.91</v>
      </c>
      <c r="E36" s="13">
        <v>-119526.91</v>
      </c>
      <c r="F36" s="13">
        <v>-119526.91</v>
      </c>
      <c r="G36" s="13">
        <v>-119526.91</v>
      </c>
      <c r="H36" s="13">
        <v>-119526.91</v>
      </c>
      <c r="I36" s="13">
        <v>-119526.91</v>
      </c>
      <c r="J36" s="13">
        <v>-119526.91</v>
      </c>
      <c r="K36" s="13">
        <v>-119526.91</v>
      </c>
      <c r="L36" s="13">
        <v>-119526.91</v>
      </c>
      <c r="M36" s="4"/>
      <c r="N36" s="4"/>
      <c r="O36" s="4"/>
    </row>
    <row r="37" spans="2:15" x14ac:dyDescent="0.25">
      <c r="B37" s="3" t="s">
        <v>39</v>
      </c>
      <c r="D37" s="13">
        <v>-239184.63</v>
      </c>
      <c r="E37" s="13">
        <v>-239184.63</v>
      </c>
      <c r="F37" s="13">
        <v>-239184.63</v>
      </c>
      <c r="G37" s="13">
        <v>-239184.63</v>
      </c>
      <c r="H37" s="13">
        <v>-239184.63</v>
      </c>
      <c r="I37" s="13">
        <v>-239184.63</v>
      </c>
      <c r="J37" s="13">
        <v>-239184.63</v>
      </c>
      <c r="K37" s="13">
        <v>-239184.63</v>
      </c>
      <c r="L37" s="13">
        <v>-239184.63</v>
      </c>
      <c r="M37" s="4"/>
      <c r="N37" s="4"/>
      <c r="O37" s="4"/>
    </row>
    <row r="38" spans="2:15" x14ac:dyDescent="0.25">
      <c r="B38" s="3" t="s">
        <v>47</v>
      </c>
      <c r="D38" s="13">
        <v>-772.97</v>
      </c>
      <c r="E38" s="13">
        <v>-772.97</v>
      </c>
      <c r="F38" s="13">
        <v>-772.97</v>
      </c>
      <c r="G38" s="13">
        <v>-772.97</v>
      </c>
      <c r="H38" s="13">
        <v>-772.97</v>
      </c>
      <c r="I38" s="13">
        <v>-772.97</v>
      </c>
      <c r="J38" s="13">
        <v>-772.97</v>
      </c>
      <c r="K38" s="13">
        <v>-772.97</v>
      </c>
      <c r="L38" s="13">
        <v>-772.97</v>
      </c>
      <c r="M38" s="4"/>
      <c r="N38" s="4"/>
      <c r="O38" s="4"/>
    </row>
    <row r="39" spans="2:15" x14ac:dyDescent="0.25">
      <c r="B39" s="3" t="s">
        <v>40</v>
      </c>
      <c r="D39" s="13">
        <v>-119377.89</v>
      </c>
      <c r="E39" s="13">
        <v>-119377.89</v>
      </c>
      <c r="F39" s="13">
        <v>-119377.89</v>
      </c>
      <c r="G39" s="13">
        <v>-119377.89</v>
      </c>
      <c r="H39" s="13">
        <v>-119377.89</v>
      </c>
      <c r="I39" s="13">
        <v>-119377.89</v>
      </c>
      <c r="J39" s="13">
        <v>-119377.89</v>
      </c>
      <c r="K39" s="13">
        <v>-119377.89</v>
      </c>
      <c r="L39" s="13">
        <v>-119377.89</v>
      </c>
      <c r="M39" s="4"/>
      <c r="N39" s="4"/>
      <c r="O39" s="4"/>
    </row>
    <row r="40" spans="2:15" x14ac:dyDescent="0.25">
      <c r="B40" s="3" t="s">
        <v>31</v>
      </c>
      <c r="D40" s="13">
        <v>-322273.86</v>
      </c>
      <c r="E40" s="13">
        <v>-322273.86</v>
      </c>
      <c r="F40" s="13">
        <v>-322273.86</v>
      </c>
      <c r="G40" s="13">
        <v>-322273.86</v>
      </c>
      <c r="H40" s="13">
        <v>-322273.86</v>
      </c>
      <c r="I40" s="13">
        <v>-322273.86</v>
      </c>
      <c r="J40" s="13">
        <v>-322273.86</v>
      </c>
      <c r="K40" s="13">
        <v>-322273.86</v>
      </c>
      <c r="L40" s="13">
        <v>-322273.86</v>
      </c>
      <c r="M40" s="4"/>
      <c r="N40" s="4"/>
      <c r="O40" s="4"/>
    </row>
    <row r="41" spans="2:15" x14ac:dyDescent="0.25">
      <c r="B41" s="3" t="s">
        <v>29</v>
      </c>
      <c r="D41" s="13">
        <v>-233722.89</v>
      </c>
      <c r="E41" s="13">
        <v>-233722.89</v>
      </c>
      <c r="F41" s="13">
        <v>-233722.89</v>
      </c>
      <c r="G41" s="13">
        <v>-233722.89</v>
      </c>
      <c r="H41" s="13">
        <v>-233722.89</v>
      </c>
      <c r="I41" s="13">
        <v>-233722.89</v>
      </c>
      <c r="J41" s="13">
        <v>-233722.89</v>
      </c>
      <c r="K41" s="13">
        <v>-233722.89</v>
      </c>
      <c r="L41" s="13">
        <v>-233722.89</v>
      </c>
    </row>
    <row r="42" spans="2:15" x14ac:dyDescent="0.25">
      <c r="B42" s="3" t="s">
        <v>30</v>
      </c>
      <c r="D42" s="13">
        <v>-63996.23</v>
      </c>
      <c r="E42" s="13">
        <v>-63996.23</v>
      </c>
      <c r="F42" s="13">
        <v>-63996.23</v>
      </c>
      <c r="G42" s="13">
        <v>-63996.23</v>
      </c>
      <c r="H42" s="13">
        <v>-63996.23</v>
      </c>
      <c r="I42" s="13">
        <v>-63996.23</v>
      </c>
      <c r="J42" s="13">
        <v>-63996.23</v>
      </c>
      <c r="K42" s="13">
        <v>-63996.23</v>
      </c>
      <c r="L42" s="13">
        <v>-63996.23</v>
      </c>
      <c r="M42" s="4"/>
      <c r="N42" s="4"/>
      <c r="O42" s="4"/>
    </row>
    <row r="43" spans="2:15" x14ac:dyDescent="0.25">
      <c r="B43" s="3" t="s">
        <v>41</v>
      </c>
      <c r="D43" s="13">
        <v>-154590.94</v>
      </c>
      <c r="E43" s="13">
        <v>-154590.94</v>
      </c>
      <c r="F43" s="13">
        <v>-154590.94</v>
      </c>
      <c r="G43" s="13">
        <v>-154590.94</v>
      </c>
      <c r="H43" s="13">
        <v>-154590.94</v>
      </c>
      <c r="I43" s="13">
        <v>-154590.94</v>
      </c>
      <c r="J43" s="13">
        <v>-154590.94</v>
      </c>
      <c r="K43" s="13">
        <v>-154590.94</v>
      </c>
      <c r="L43" s="13">
        <v>-154590.94</v>
      </c>
      <c r="M43" s="4"/>
      <c r="N43" s="4"/>
      <c r="O43" s="4"/>
    </row>
    <row r="44" spans="2:15" x14ac:dyDescent="0.25">
      <c r="B44" s="3" t="s">
        <v>53</v>
      </c>
      <c r="D44" s="13">
        <v>-86822.71</v>
      </c>
      <c r="E44" s="13">
        <v>-86822.71</v>
      </c>
      <c r="F44" s="13">
        <v>-86822.71</v>
      </c>
      <c r="G44" s="13">
        <v>-86822.71</v>
      </c>
      <c r="H44" s="13">
        <v>-86822.71</v>
      </c>
      <c r="I44" s="13">
        <v>-86822.71</v>
      </c>
      <c r="J44" s="13">
        <v>-86822.71</v>
      </c>
      <c r="K44" s="13">
        <v>-86822.71</v>
      </c>
      <c r="L44" s="13">
        <v>-86822.71</v>
      </c>
      <c r="M44" s="4"/>
      <c r="N44" s="4"/>
      <c r="O44" s="4"/>
    </row>
    <row r="45" spans="2:15" x14ac:dyDescent="0.25">
      <c r="B45" s="3" t="s">
        <v>42</v>
      </c>
      <c r="D45" s="13">
        <v>-163048.72</v>
      </c>
      <c r="E45" s="13">
        <v>-163048.72</v>
      </c>
      <c r="F45" s="13">
        <v>-163048.72</v>
      </c>
      <c r="G45" s="13">
        <v>-163048.72</v>
      </c>
      <c r="H45" s="13">
        <v>-163048.72</v>
      </c>
      <c r="I45" s="13">
        <v>-163048.72</v>
      </c>
      <c r="J45" s="13">
        <v>-163048.72</v>
      </c>
      <c r="K45" s="13">
        <v>-163048.72</v>
      </c>
      <c r="L45" s="13">
        <v>-163048.72</v>
      </c>
      <c r="M45" s="5"/>
      <c r="N45" s="5"/>
      <c r="O45" s="5"/>
    </row>
    <row r="46" spans="2:15" x14ac:dyDescent="0.25">
      <c r="B46" s="3" t="s">
        <v>43</v>
      </c>
      <c r="D46" s="14">
        <v>-55226.73</v>
      </c>
      <c r="E46" s="14">
        <v>-55226.73</v>
      </c>
      <c r="F46" s="14">
        <v>-55226.73</v>
      </c>
      <c r="G46" s="14">
        <v>-55226.73</v>
      </c>
      <c r="H46" s="14">
        <v>-55226.73</v>
      </c>
      <c r="I46" s="14">
        <v>-55226.73</v>
      </c>
      <c r="J46" s="14">
        <v>-55226.73</v>
      </c>
      <c r="K46" s="14">
        <v>-55226.73</v>
      </c>
      <c r="L46" s="14">
        <v>-55226.73</v>
      </c>
      <c r="M46" s="6"/>
      <c r="N46" s="6"/>
      <c r="O46" s="6"/>
    </row>
    <row r="47" spans="2:15" x14ac:dyDescent="0.25">
      <c r="B47" s="3" t="s">
        <v>44</v>
      </c>
      <c r="D47" s="4">
        <f>SUM(D34:D46)</f>
        <v>-1603485.6199999999</v>
      </c>
      <c r="E47" s="4">
        <f t="shared" ref="E47:F47" si="7">SUM(E34:E46)</f>
        <v>-1603485.6199999999</v>
      </c>
      <c r="F47" s="4">
        <f t="shared" si="7"/>
        <v>-1603485.6199999999</v>
      </c>
      <c r="G47" s="4">
        <f t="shared" ref="G47:H47" si="8">SUM(G34:G46)</f>
        <v>-1603485.6199999999</v>
      </c>
      <c r="H47" s="4">
        <f t="shared" si="8"/>
        <v>-1603485.6199999999</v>
      </c>
      <c r="I47" s="4">
        <f t="shared" ref="I47:J47" si="9">SUM(I34:I46)</f>
        <v>-1603485.6199999999</v>
      </c>
      <c r="J47" s="4">
        <f t="shared" si="9"/>
        <v>-1603485.6199999999</v>
      </c>
      <c r="K47" s="4">
        <f t="shared" ref="K47:L47" si="10">SUM(K34:K46)</f>
        <v>-1603485.6199999999</v>
      </c>
      <c r="L47" s="4">
        <f t="shared" si="10"/>
        <v>-1603485.6199999999</v>
      </c>
      <c r="M47" s="4"/>
      <c r="N47" s="4"/>
      <c r="O47" s="4"/>
    </row>
    <row r="48" spans="2:15" x14ac:dyDescent="0.25">
      <c r="B48" s="3"/>
      <c r="J48" s="5"/>
      <c r="K48" s="5"/>
      <c r="L48" s="5"/>
      <c r="M48" s="5"/>
      <c r="N48" s="5"/>
      <c r="O48" s="5"/>
    </row>
    <row r="49" spans="1:17" x14ac:dyDescent="0.25">
      <c r="B49" t="s">
        <v>23</v>
      </c>
      <c r="D49" s="6">
        <v>-807864</v>
      </c>
      <c r="E49" s="6">
        <v>-879970</v>
      </c>
      <c r="F49" s="6">
        <v>-415237</v>
      </c>
      <c r="G49" s="6">
        <v>-229955</v>
      </c>
      <c r="H49" s="6">
        <v>-989327</v>
      </c>
      <c r="I49" s="12">
        <v>-862982</v>
      </c>
      <c r="J49" s="6">
        <v>-1027044</v>
      </c>
      <c r="K49" s="6">
        <v>-928299</v>
      </c>
      <c r="L49" s="6">
        <v>-515093</v>
      </c>
      <c r="M49" s="6"/>
      <c r="N49" s="6"/>
      <c r="O49" s="6"/>
    </row>
    <row r="50" spans="1:17" x14ac:dyDescent="0.25">
      <c r="B50" t="s">
        <v>24</v>
      </c>
      <c r="D50" s="4">
        <f t="shared" ref="D50:J50" si="11">D47+D49</f>
        <v>-2411349.62</v>
      </c>
      <c r="E50" s="4">
        <f t="shared" si="11"/>
        <v>-2483455.62</v>
      </c>
      <c r="F50" s="4">
        <f t="shared" si="11"/>
        <v>-2018722.6199999999</v>
      </c>
      <c r="G50" s="4">
        <f t="shared" si="11"/>
        <v>-1833440.6199999999</v>
      </c>
      <c r="H50" s="4">
        <f t="shared" si="11"/>
        <v>-2592812.62</v>
      </c>
      <c r="I50" s="4">
        <f t="shared" si="11"/>
        <v>-2466467.62</v>
      </c>
      <c r="J50" s="4">
        <f t="shared" si="11"/>
        <v>-2630529.62</v>
      </c>
      <c r="K50" s="4">
        <f t="shared" ref="K50:L50" si="12">K47+K49</f>
        <v>-2531784.62</v>
      </c>
      <c r="L50" s="4">
        <f t="shared" si="12"/>
        <v>-2118578.62</v>
      </c>
      <c r="M50" s="4"/>
      <c r="N50" s="4"/>
      <c r="O50" s="4"/>
    </row>
    <row r="51" spans="1:17" x14ac:dyDescent="0.25">
      <c r="J51" s="4"/>
      <c r="K51" s="4"/>
      <c r="L51" s="4"/>
      <c r="M51" s="4"/>
      <c r="N51" s="4"/>
      <c r="O51" s="4"/>
    </row>
    <row r="52" spans="1:17" x14ac:dyDescent="0.25">
      <c r="A52" t="s">
        <v>25</v>
      </c>
      <c r="D52" s="4">
        <f>D31+D50</f>
        <v>-2496447.56</v>
      </c>
      <c r="E52" s="4">
        <f t="shared" ref="E52:F52" si="13">E31+E50</f>
        <v>-2679160.71</v>
      </c>
      <c r="F52" s="4">
        <f t="shared" si="13"/>
        <v>-2115865.62</v>
      </c>
      <c r="G52" s="4">
        <f t="shared" ref="G52:H52" si="14">G31+G50</f>
        <v>-1918970.93</v>
      </c>
      <c r="H52" s="4">
        <f t="shared" si="14"/>
        <v>-2681064.48</v>
      </c>
      <c r="I52" s="4">
        <f t="shared" ref="I52:J52" si="15">I31+I50</f>
        <v>-2555911.7000000002</v>
      </c>
      <c r="J52" s="4">
        <f t="shared" si="15"/>
        <v>-2997800.22</v>
      </c>
      <c r="K52" s="4">
        <f t="shared" ref="K52:L52" si="16">K31+K50</f>
        <v>-2627227.7400000002</v>
      </c>
      <c r="L52" s="4">
        <f t="shared" si="16"/>
        <v>-2212971.12</v>
      </c>
      <c r="M52" s="4"/>
      <c r="N52" s="4"/>
      <c r="O52" s="4"/>
      <c r="Q52" s="4"/>
    </row>
    <row r="53" spans="1:17" ht="15.75" thickBot="1" x14ac:dyDescent="0.3"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7" ht="15.75" thickTop="1" x14ac:dyDescent="0.25">
      <c r="D54" s="11"/>
      <c r="O54" s="4"/>
    </row>
    <row r="55" spans="1:17" x14ac:dyDescent="0.25">
      <c r="D55" s="4"/>
      <c r="E55" s="4"/>
      <c r="F55" s="4"/>
      <c r="G55" s="4"/>
      <c r="H55" s="4"/>
      <c r="I55" s="4"/>
    </row>
    <row r="56" spans="1:17" x14ac:dyDescent="0.25">
      <c r="D56" s="4"/>
      <c r="E56" s="4"/>
      <c r="F56" s="4"/>
      <c r="G56" s="4"/>
      <c r="H56" s="4"/>
      <c r="I56" s="4"/>
    </row>
    <row r="57" spans="1:17" x14ac:dyDescent="0.25">
      <c r="I57" s="4"/>
    </row>
    <row r="62" spans="1:17" x14ac:dyDescent="0.25">
      <c r="J62" s="4">
        <f>J52+J20</f>
        <v>0</v>
      </c>
      <c r="K62" s="4">
        <f>K52+K20</f>
        <v>0</v>
      </c>
      <c r="L62" s="4">
        <f>L52+L20</f>
        <v>0</v>
      </c>
    </row>
  </sheetData>
  <mergeCells count="3">
    <mergeCell ref="A1:D1"/>
    <mergeCell ref="A2:D2"/>
    <mergeCell ref="A3:D3"/>
  </mergeCells>
  <pageMargins left="0.2" right="0.2" top="0.5" bottom="0.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March 2018 Fund 10 Summary</vt:lpstr>
      <vt:lpstr>March 2018 Aux Summary</vt:lpstr>
      <vt:lpstr>'March 2018 Aux Summary'!Print_Area</vt:lpstr>
      <vt:lpstr>'March 2018 Fund 10 Summary'!Print_Area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Andrews, Herry</dc:creator>
  <cp:lastModifiedBy>Boreing, Vicki</cp:lastModifiedBy>
  <cp:lastPrinted>2018-04-09T16:27:05Z</cp:lastPrinted>
  <dcterms:created xsi:type="dcterms:W3CDTF">2013-08-12T23:29:25Z</dcterms:created>
  <dcterms:modified xsi:type="dcterms:W3CDTF">2018-04-09T20:36:33Z</dcterms:modified>
</cp:coreProperties>
</file>